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OŘ/FIDIC/MVE Klecany II/3_ZD_pracovní/Přílohy ZD_č. 4_5/"/>
    </mc:Choice>
  </mc:AlternateContent>
  <xr:revisionPtr revIDLastSave="22" documentId="13_ncr:1_{59214468-D0C0-47CF-BE0C-0FE852AD7D5E}" xr6:coauthVersionLast="47" xr6:coauthVersionMax="47" xr10:uidLastSave="{A217319C-DAF7-43B0-BC5A-E668044E9A9E}"/>
  <bookViews>
    <workbookView xWindow="28680" yWindow="690" windowWidth="19440" windowHeight="14880" xr2:uid="{00000000-000D-0000-FFFF-FFFF00000000}"/>
  </bookViews>
  <sheets>
    <sheet name="E_produc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P15" i="1" s="1"/>
  <c r="R15" i="1" s="1"/>
  <c r="M16" i="1"/>
  <c r="P16" i="1" s="1"/>
  <c r="R16" i="1" s="1"/>
  <c r="M17" i="1"/>
  <c r="P17" i="1" s="1"/>
  <c r="R17" i="1" s="1"/>
  <c r="M18" i="1"/>
  <c r="P18" i="1" s="1"/>
  <c r="R18" i="1" s="1"/>
  <c r="M19" i="1"/>
  <c r="M20" i="1"/>
  <c r="P20" i="1" s="1"/>
  <c r="R20" i="1" s="1"/>
  <c r="M21" i="1"/>
  <c r="M22" i="1"/>
  <c r="P22" i="1" s="1"/>
  <c r="R22" i="1" s="1"/>
  <c r="M23" i="1"/>
  <c r="P23" i="1" s="1"/>
  <c r="R23" i="1" s="1"/>
  <c r="P19" i="1"/>
  <c r="R19" i="1" s="1"/>
  <c r="P21" i="1"/>
  <c r="R21" i="1" s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I10" i="1" l="1"/>
  <c r="J10" i="1"/>
  <c r="K10" i="1" s="1"/>
  <c r="M10" i="1" l="1"/>
  <c r="P10" i="1" s="1"/>
  <c r="R10" i="1" s="1"/>
  <c r="S10" i="1" s="1"/>
  <c r="T10" i="1" s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K12" i="1" l="1"/>
  <c r="M12" i="1" s="1"/>
  <c r="P12" i="1" s="1"/>
  <c r="R12" i="1" s="1"/>
  <c r="K16" i="1"/>
  <c r="K20" i="1"/>
  <c r="K11" i="1"/>
  <c r="M11" i="1" s="1"/>
  <c r="P11" i="1" s="1"/>
  <c r="R11" i="1" s="1"/>
  <c r="K13" i="1"/>
  <c r="M13" i="1" s="1"/>
  <c r="P13" i="1" s="1"/>
  <c r="R13" i="1" s="1"/>
  <c r="K17" i="1"/>
  <c r="K21" i="1"/>
  <c r="K15" i="1"/>
  <c r="K19" i="1"/>
  <c r="K23" i="1"/>
  <c r="K14" i="1"/>
  <c r="M14" i="1" s="1"/>
  <c r="P14" i="1" s="1"/>
  <c r="R14" i="1" s="1"/>
  <c r="K18" i="1"/>
  <c r="K22" i="1"/>
  <c r="S15" i="1" l="1"/>
  <c r="T15" i="1" s="1"/>
  <c r="S13" i="1"/>
  <c r="T13" i="1" s="1"/>
  <c r="S21" i="1" l="1"/>
  <c r="T21" i="1" s="1"/>
  <c r="S17" i="1"/>
  <c r="T17" i="1" s="1"/>
  <c r="S23" i="1"/>
  <c r="T23" i="1" s="1"/>
  <c r="S16" i="1"/>
  <c r="T16" i="1" s="1"/>
  <c r="S20" i="1"/>
  <c r="T20" i="1" s="1"/>
  <c r="S12" i="1"/>
  <c r="T12" i="1" s="1"/>
  <c r="S11" i="1"/>
  <c r="T11" i="1" s="1"/>
  <c r="S19" i="1"/>
  <c r="T19" i="1" s="1"/>
  <c r="S18" i="1"/>
  <c r="T18" i="1" s="1"/>
  <c r="S14" i="1"/>
  <c r="T14" i="1" s="1"/>
  <c r="S22" i="1"/>
  <c r="T22" i="1" s="1"/>
  <c r="S26" i="1" l="1"/>
</calcChain>
</file>

<file path=xl/sharedStrings.xml><?xml version="1.0" encoding="utf-8"?>
<sst xmlns="http://schemas.openxmlformats.org/spreadsheetml/2006/main" count="153" uniqueCount="137">
  <si>
    <t>poř.</t>
  </si>
  <si>
    <t>dny</t>
  </si>
  <si>
    <t>číslo</t>
  </si>
  <si>
    <t>výroba</t>
  </si>
  <si>
    <t>[m n.m.]</t>
  </si>
  <si>
    <t>Průtok v řece</t>
  </si>
  <si>
    <t>Zbytkový průtok</t>
  </si>
  <si>
    <t>Horní voda</t>
  </si>
  <si>
    <t>Dolní voda</t>
  </si>
  <si>
    <t>Hrubý spád</t>
  </si>
  <si>
    <t>K =</t>
  </si>
  <si>
    <t>Ztráta</t>
  </si>
  <si>
    <t>Čistý spád</t>
  </si>
  <si>
    <t>eta t[%]</t>
  </si>
  <si>
    <t>výkon elektrárny</t>
  </si>
  <si>
    <t>výkon střední</t>
  </si>
  <si>
    <t>účinnost trafa</t>
  </si>
  <si>
    <t>účinnost převodů</t>
  </si>
  <si>
    <t>Qt [m3/s]</t>
  </si>
  <si>
    <t>Q [m3/s]</t>
  </si>
  <si>
    <t>Pt [kW]</t>
  </si>
  <si>
    <t>eta p [%]</t>
  </si>
  <si>
    <t>eta g [%]</t>
  </si>
  <si>
    <t>Pg [kW]</t>
  </si>
  <si>
    <t>eta tr [%]</t>
  </si>
  <si>
    <t>Pel [kW]</t>
  </si>
  <si>
    <t>Ei [MWh]</t>
  </si>
  <si>
    <t>Hn [m]</t>
  </si>
  <si>
    <t xml:space="preserve">    TEORETICKÁ CELKOVÁ ROČNÍ VÝROBA EL. ENERGIE                                                             Ec  = </t>
  </si>
  <si>
    <t>Průtok turbinou</t>
  </si>
  <si>
    <t>Rest flow</t>
  </si>
  <si>
    <t>Turbine discharge</t>
  </si>
  <si>
    <t>Upstream W.L.</t>
  </si>
  <si>
    <t>Downstream W.L.</t>
  </si>
  <si>
    <t>Gross head</t>
  </si>
  <si>
    <t>Losses</t>
  </si>
  <si>
    <t>Net head</t>
  </si>
  <si>
    <t>days</t>
  </si>
  <si>
    <t>No.</t>
  </si>
  <si>
    <t>River flow</t>
  </si>
  <si>
    <t>turbine efficiency</t>
  </si>
  <si>
    <t>gearbox efficiency</t>
  </si>
  <si>
    <t>generator efficiency</t>
  </si>
  <si>
    <t>turbine power</t>
  </si>
  <si>
    <t>generator power</t>
  </si>
  <si>
    <t>powerplant output</t>
  </si>
  <si>
    <t>middle output</t>
  </si>
  <si>
    <t>energy production</t>
  </si>
  <si>
    <t>transformer efficiency</t>
  </si>
  <si>
    <t xml:space="preserve">    THEORETICAL TOTAL ANNUAL PRODUCTION OF EL. ENERGY   Ec = </t>
  </si>
  <si>
    <t>[MWh]</t>
  </si>
  <si>
    <t>MVE Klecany II</t>
  </si>
  <si>
    <t>účinnost turbíny</t>
  </si>
  <si>
    <t>výkon turbíny</t>
  </si>
  <si>
    <t>účinnost generátoru</t>
  </si>
  <si>
    <t>výkon generátoru</t>
  </si>
  <si>
    <t>Electrical energy anual production calculation</t>
  </si>
  <si>
    <t>Roční výroba el. energie</t>
  </si>
  <si>
    <t>Dodavatel doplní následující hodnoty:</t>
  </si>
  <si>
    <t xml:space="preserve"> - hodnoty průtoku přes turbínu v rozsahu řádků č. 1 až 5</t>
  </si>
  <si>
    <t xml:space="preserve">Legenda tabulky: </t>
  </si>
  <si>
    <t xml:space="preserve">Hg </t>
  </si>
  <si>
    <t xml:space="preserve">- hrubý (geodetický) spád </t>
  </si>
  <si>
    <t xml:space="preserve">[m] </t>
  </si>
  <si>
    <t xml:space="preserve">Hn </t>
  </si>
  <si>
    <t xml:space="preserve">[%] </t>
  </si>
  <si>
    <t xml:space="preserve">[kW] </t>
  </si>
  <si>
    <t xml:space="preserve">[MWh] </t>
  </si>
  <si>
    <t>Hz [m]</t>
  </si>
  <si>
    <t>Hg [m]</t>
  </si>
  <si>
    <t>Qz [m3/s]</t>
  </si>
  <si>
    <t xml:space="preserve">Q </t>
  </si>
  <si>
    <t>- průtok v řece</t>
  </si>
  <si>
    <t>- ztráta průtoku</t>
  </si>
  <si>
    <t xml:space="preserve">- průtok přes turbínu </t>
  </si>
  <si>
    <t xml:space="preserve">	[%] </t>
  </si>
  <si>
    <t xml:space="preserve">Qz </t>
  </si>
  <si>
    <t>Qt</t>
  </si>
  <si>
    <t>Hz</t>
  </si>
  <si>
    <t>eta t</t>
  </si>
  <si>
    <t>eta g</t>
  </si>
  <si>
    <t>Pt</t>
  </si>
  <si>
    <t>Pg</t>
  </si>
  <si>
    <t>Ec</t>
  </si>
  <si>
    <t>Ei</t>
  </si>
  <si>
    <t>- výroba elektrické energie</t>
  </si>
  <si>
    <t>Pel</t>
  </si>
  <si>
    <t>Pels [kW]</t>
  </si>
  <si>
    <t>Pels</t>
  </si>
  <si>
    <t>- střední výkon MVE</t>
  </si>
  <si>
    <t>- výkon MVE</t>
  </si>
  <si>
    <t>- účinnost trafa</t>
  </si>
  <si>
    <t xml:space="preserve">- výkon na svorkách generátoru </t>
  </si>
  <si>
    <t>- výkon turbiny</t>
  </si>
  <si>
    <t>- účinnost generátoru při cos ϕ = 0,90</t>
  </si>
  <si>
    <t>- účinnost převodovky</t>
  </si>
  <si>
    <t>- účinnost turbiny</t>
  </si>
  <si>
    <t xml:space="preserve">- čistý spád </t>
  </si>
  <si>
    <t>- ztrátová výška</t>
  </si>
  <si>
    <t>- celková roční výroba elektrické energie</t>
  </si>
  <si>
    <t>Pg = Qt *Hn*9,81*eta t</t>
  </si>
  <si>
    <t>eta p</t>
  </si>
  <si>
    <t>eta tr</t>
  </si>
  <si>
    <t>Pel = Pg *eta tr</t>
  </si>
  <si>
    <t>Pg = Pt *eta g *eta p</t>
  </si>
  <si>
    <t>Očekávaná hodnota v rozsahu:</t>
  </si>
  <si>
    <t>80,0 - 95,0</t>
  </si>
  <si>
    <t>92,0 - 97,0</t>
  </si>
  <si>
    <t>93,0 - 98,0</t>
  </si>
  <si>
    <t>98,0 - 99,5</t>
  </si>
  <si>
    <t xml:space="preserve"> - hodnoty účinnosti turbíny, převodů, generátoru a trafa v rozsahu řádků č. 1 až 14</t>
  </si>
  <si>
    <t xml:space="preserve">21,5 - 70,0 </t>
  </si>
  <si>
    <t xml:space="preserve">Poznámky: </t>
  </si>
  <si>
    <t>1.</t>
  </si>
  <si>
    <t>Byl uvažován koeficient ztrát K = 0,0005</t>
  </si>
  <si>
    <t>2.</t>
  </si>
  <si>
    <t>Čistý spád byl určen jako rozdíl hladin mezi vysoklotlakou a nízkotlakou refernční rovinou (Hg) mínus ztrátová výška Hz</t>
  </si>
  <si>
    <t xml:space="preserve">Hn = Hg – Hz [m] </t>
  </si>
  <si>
    <t xml:space="preserve">Hg = HL1 – HL2 [m] </t>
  </si>
  <si>
    <t xml:space="preserve">kde: 	</t>
  </si>
  <si>
    <t xml:space="preserve">HL1 [m n.m.] </t>
  </si>
  <si>
    <t xml:space="preserve">je hladina v referenčním průřezu na vysokotlaké straně – tj. před česlemi </t>
  </si>
  <si>
    <t xml:space="preserve">je hladina v referenčním průřezu na nízkotlaké straně – tj. hladina ve výstupním průřezu za savkou turbiny </t>
  </si>
  <si>
    <t xml:space="preserve">HL2 [m n.m.] </t>
  </si>
  <si>
    <t xml:space="preserve">Celková ztrátová výška (tj. ztráty na vtoku, výtoku a v hydraulickém profilu) Hz  byla určena předběžným výpočtem dle vzorce </t>
  </si>
  <si>
    <t>3.</t>
  </si>
  <si>
    <t xml:space="preserve">Od vstupních hodnot průtoku byla v celém ročním rozsahu odečtena odhadnutá ztráta průtoku </t>
  </si>
  <si>
    <t xml:space="preserve"> (průtok přes stávající MVE Klecany I, rybochod, vábící proudy, vliv proplavovací vody, atd.) o hodnotě:</t>
  </si>
  <si>
    <t xml:space="preserve">Hz = K * Q^2 [m] </t>
  </si>
  <si>
    <t xml:space="preserve">[m3/s] </t>
  </si>
  <si>
    <t xml:space="preserve"> Qz = 25 [m3/s]. </t>
  </si>
  <si>
    <t>(do žlutě podbarvených polí)</t>
  </si>
  <si>
    <t>Dodavatel:</t>
  </si>
  <si>
    <t>Roční výroba elektrické energie MVE bude vypočtena na základě hodnot průtoků a spádů zadaných v tabulce.</t>
  </si>
  <si>
    <t>Roční výroba - Výpočet roční výroby elektrické energie</t>
  </si>
  <si>
    <t>9 000 MWh</t>
  </si>
  <si>
    <t>Minimální přípustná hodnota roční výroby el. energie Ecmin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</si>
</sst>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#,##0.0"/>
    <numFmt numFmtId="166" formatCode="0.00000_)"/>
    <numFmt numFmtId="167" formatCode="#,##0.00_ ;\-#,##0.00\ "/>
    <numFmt numFmtId="168" formatCode="#,##0.000_ ;\-#,##0.000\ "/>
    <numFmt numFmtId="169" formatCode="#,##0.0_ ;\-#,##0.0\ "/>
    <numFmt numFmtId="170" formatCode="0.0_)"/>
    <numFmt numFmtId="171" formatCode="0.00_)"/>
    <numFmt numFmtId="172" formatCode="0.000_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74">
    <xf numFmtId="0" fontId="0" fillId="0" borderId="0" xfId="0"/>
    <xf numFmtId="164" fontId="0" fillId="0" borderId="0" xfId="1" applyFont="1" applyProtection="1"/>
    <xf numFmtId="0" fontId="3" fillId="0" borderId="0" xfId="0" applyFont="1"/>
    <xf numFmtId="166" fontId="0" fillId="0" borderId="0" xfId="0" applyNumberFormat="1"/>
    <xf numFmtId="3" fontId="0" fillId="0" borderId="0" xfId="0" applyNumberFormat="1"/>
    <xf numFmtId="167" fontId="0" fillId="0" borderId="0" xfId="1" applyNumberFormat="1" applyFont="1" applyBorder="1" applyAlignment="1">
      <alignment horizontal="right" indent="2"/>
    </xf>
    <xf numFmtId="168" fontId="4" fillId="0" borderId="0" xfId="1" applyNumberFormat="1" applyFont="1" applyBorder="1" applyAlignment="1">
      <alignment horizontal="right" indent="2"/>
    </xf>
    <xf numFmtId="169" fontId="0" fillId="0" borderId="0" xfId="1" applyNumberFormat="1" applyFont="1" applyBorder="1" applyAlignment="1">
      <alignment horizontal="right" indent="2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7" fontId="6" fillId="0" borderId="0" xfId="1" applyNumberFormat="1" applyFont="1" applyBorder="1" applyAlignment="1">
      <alignment horizontal="right" indent="2"/>
    </xf>
    <xf numFmtId="164" fontId="7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7" fontId="12" fillId="0" borderId="0" xfId="1" applyNumberFormat="1" applyFont="1" applyBorder="1" applyAlignment="1">
      <alignment horizontal="right" indent="2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2" fontId="0" fillId="0" borderId="3" xfId="0" applyNumberFormat="1" applyBorder="1" applyAlignment="1">
      <alignment horizontal="center" vertical="center" wrapText="1"/>
    </xf>
    <xf numFmtId="171" fontId="0" fillId="0" borderId="3" xfId="0" applyNumberFormat="1" applyBorder="1" applyAlignment="1">
      <alignment horizontal="center" wrapText="1"/>
    </xf>
    <xf numFmtId="170" fontId="0" fillId="0" borderId="0" xfId="0" applyNumberFormat="1" applyAlignment="1">
      <alignment horizontal="center" vertical="center" wrapText="1"/>
    </xf>
    <xf numFmtId="167" fontId="6" fillId="0" borderId="0" xfId="1" applyNumberFormat="1" applyFont="1" applyBorder="1" applyAlignment="1">
      <alignment horizontal="center"/>
    </xf>
    <xf numFmtId="167" fontId="5" fillId="0" borderId="0" xfId="1" applyNumberFormat="1" applyFont="1" applyBorder="1" applyAlignment="1">
      <alignment horizontal="right" indent="2"/>
    </xf>
    <xf numFmtId="167" fontId="13" fillId="0" borderId="0" xfId="1" applyNumberFormat="1" applyFont="1" applyBorder="1" applyAlignment="1">
      <alignment horizontal="center"/>
    </xf>
    <xf numFmtId="169" fontId="5" fillId="0" borderId="0" xfId="1" applyNumberFormat="1" applyFont="1" applyBorder="1" applyAlignment="1">
      <alignment horizontal="right" indent="2"/>
    </xf>
    <xf numFmtId="0" fontId="14" fillId="0" borderId="0" xfId="0" applyFont="1"/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vertical="center"/>
    </xf>
    <xf numFmtId="165" fontId="2" fillId="2" borderId="14" xfId="2" applyNumberFormat="1" applyBorder="1" applyAlignment="1" applyProtection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49" fontId="16" fillId="0" borderId="0" xfId="0" applyNumberFormat="1" applyFont="1"/>
    <xf numFmtId="0" fontId="5" fillId="0" borderId="0" xfId="0" applyFont="1"/>
    <xf numFmtId="49" fontId="0" fillId="0" borderId="0" xfId="0" applyNumberFormat="1"/>
    <xf numFmtId="49" fontId="9" fillId="0" borderId="0" xfId="0" applyNumberFormat="1" applyFont="1"/>
    <xf numFmtId="49" fontId="0" fillId="0" borderId="0" xfId="0" applyNumberFormat="1" applyAlignment="1">
      <alignment horizontal="center"/>
    </xf>
    <xf numFmtId="49" fontId="17" fillId="0" borderId="0" xfId="0" applyNumberFormat="1" applyFont="1"/>
    <xf numFmtId="0" fontId="17" fillId="0" borderId="0" xfId="0" applyFont="1"/>
    <xf numFmtId="49" fontId="18" fillId="0" borderId="0" xfId="0" applyNumberFormat="1" applyFont="1"/>
    <xf numFmtId="49" fontId="20" fillId="0" borderId="0" xfId="0" applyNumberFormat="1" applyFont="1"/>
    <xf numFmtId="0" fontId="20" fillId="0" borderId="0" xfId="0" applyFont="1"/>
    <xf numFmtId="49" fontId="4" fillId="0" borderId="0" xfId="0" applyNumberFormat="1" applyFont="1"/>
    <xf numFmtId="3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vertical="center"/>
    </xf>
    <xf numFmtId="49" fontId="18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3" borderId="0" xfId="0" applyNumberFormat="1" applyFill="1"/>
    <xf numFmtId="3" fontId="0" fillId="0" borderId="16" xfId="0" applyNumberFormat="1" applyBorder="1"/>
    <xf numFmtId="3" fontId="0" fillId="0" borderId="19" xfId="0" applyNumberFormat="1" applyBorder="1"/>
    <xf numFmtId="49" fontId="0" fillId="4" borderId="0" xfId="0" applyNumberFormat="1" applyFill="1"/>
    <xf numFmtId="49" fontId="21" fillId="0" borderId="0" xfId="0" applyNumberFormat="1" applyFont="1"/>
    <xf numFmtId="49" fontId="22" fillId="0" borderId="0" xfId="0" applyNumberFormat="1" applyFont="1"/>
    <xf numFmtId="167" fontId="15" fillId="4" borderId="0" xfId="1" applyNumberFormat="1" applyFont="1" applyFill="1" applyBorder="1" applyAlignment="1" applyProtection="1">
      <alignment horizontal="center"/>
      <protection locked="0"/>
    </xf>
    <xf numFmtId="167" fontId="15" fillId="3" borderId="0" xfId="1" applyNumberFormat="1" applyFont="1" applyFill="1" applyBorder="1" applyAlignment="1" applyProtection="1">
      <alignment horizontal="center"/>
      <protection locked="0"/>
    </xf>
    <xf numFmtId="167" fontId="4" fillId="3" borderId="0" xfId="1" applyNumberFormat="1" applyFont="1" applyFill="1" applyBorder="1" applyAlignment="1" applyProtection="1">
      <alignment horizontal="right" indent="2"/>
      <protection locked="0"/>
    </xf>
    <xf numFmtId="0" fontId="0" fillId="4" borderId="17" xfId="0" applyFill="1" applyBorder="1" applyAlignment="1" applyProtection="1">
      <alignment horizontal="left" vertical="top"/>
      <protection locked="0"/>
    </xf>
    <xf numFmtId="0" fontId="0" fillId="4" borderId="18" xfId="0" applyFill="1" applyBorder="1" applyAlignment="1" applyProtection="1">
      <alignment horizontal="left" vertical="top"/>
      <protection locked="0"/>
    </xf>
    <xf numFmtId="0" fontId="0" fillId="4" borderId="20" xfId="0" applyFill="1" applyBorder="1" applyAlignment="1" applyProtection="1">
      <alignment horizontal="left" vertical="top"/>
      <protection locked="0"/>
    </xf>
    <xf numFmtId="0" fontId="0" fillId="4" borderId="21" xfId="0" applyFill="1" applyBorder="1" applyAlignment="1" applyProtection="1">
      <alignment horizontal="left" vertical="top"/>
      <protection locked="0"/>
    </xf>
  </cellXfs>
  <cellStyles count="3">
    <cellStyle name="Čárka" xfId="1" builtinId="3"/>
    <cellStyle name="Normální" xfId="0" builtinId="0"/>
    <cellStyle name="Výstup" xfId="2" builtinId="2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9" formatCode="#,##0.0_ ;\-#,##0.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9" formatCode="#,##0.0_ ;\-#,##0.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9" formatCode="#,##0.0_ ;\-#,##0.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minor"/>
      </font>
      <numFmt numFmtId="168" formatCode="#,##0.000_ ;\-#,##0.00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9" formatCode="#,##0.0_ ;\-#,##0.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minor"/>
      </font>
      <numFmt numFmtId="168" formatCode="#,##0.000_ ;\-#,##0.00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minor"/>
      </font>
      <numFmt numFmtId="168" formatCode="#,##0.000_ ;\-#,##0.00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7" formatCode="#,##0.00_ ;\-#,##0.00\ 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minor"/>
      </font>
      <numFmt numFmtId="168" formatCode="#,##0.000_ ;\-#,##0.000\ "/>
      <alignment horizontal="right" vertical="bottom" textRotation="0" wrapText="0" indent="2" justifyLastLine="0" shrinkToFit="0" readingOrder="0"/>
    </dxf>
    <dxf>
      <numFmt numFmtId="171" formatCode="0.00_)"/>
      <alignment horizontal="center" vertical="bottom" textRotation="0" wrapText="0" indent="0" justifyLastLine="0" shrinkToFit="0" readingOrder="0"/>
      <protection locked="1" hidden="0"/>
    </dxf>
    <dxf>
      <numFmt numFmtId="171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1" formatCode="0.00_)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1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1" formatCode="0.00_)"/>
      <alignment horizontal="center" vertical="bottom" textRotation="0" wrapText="0" indent="0" justifyLastLine="0" shrinkToFit="0" readingOrder="0"/>
      <protection locked="1" hidden="0"/>
    </dxf>
    <dxf>
      <numFmt numFmtId="171" formatCode="0.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1" formatCode="0.00_)"/>
      <protection locked="1" hidden="0"/>
    </dxf>
    <dxf>
      <numFmt numFmtId="171" formatCode="0.00_)"/>
      <protection locked="1" hidden="0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99"/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0000000}" name="Tabulka4212" displayName="Tabulka4212" ref="B6:T23" totalsRowShown="0" headerRowDxfId="21" headerRowBorderDxfId="20" tableBorderDxfId="19">
  <tableColumns count="19">
    <tableColumn id="1" xr3:uid="{00000000-0010-0000-0000-000001000000}" name="poř." dataDxfId="18"/>
    <tableColumn id="2" xr3:uid="{00000000-0010-0000-0000-000002000000}" name="dny" dataDxfId="17"/>
    <tableColumn id="3" xr3:uid="{00000000-0010-0000-0000-000003000000}" name="Průtok v řece" dataDxfId="16"/>
    <tableColumn id="4" xr3:uid="{00000000-0010-0000-0000-000004000000}" name="Zbytkový průtok" dataDxfId="15"/>
    <tableColumn id="6" xr3:uid="{00000000-0010-0000-0000-000006000000}" name="Průtok turbinou" dataDxfId="14"/>
    <tableColumn id="7" xr3:uid="{00000000-0010-0000-0000-000007000000}" name="Horní voda" dataDxfId="13"/>
    <tableColumn id="8" xr3:uid="{00000000-0010-0000-0000-000008000000}" name="Dolní voda" dataDxfId="12"/>
    <tableColumn id="9" xr3:uid="{00000000-0010-0000-0000-000009000000}" name="Hrubý spád" dataDxfId="11">
      <calculatedColumnFormula>G7-H7</calculatedColumnFormula>
    </tableColumn>
    <tableColumn id="10" xr3:uid="{00000000-0010-0000-0000-00000A000000}" name="Ztráta" dataDxfId="10">
      <calculatedColumnFormula>ROUND($D$25*$F7*$F7,2)</calculatedColumnFormula>
    </tableColumn>
    <tableColumn id="11" xr3:uid="{00000000-0010-0000-0000-00000B000000}" name="Čistý spád" dataDxfId="9">
      <calculatedColumnFormula>I7-J7</calculatedColumnFormula>
    </tableColumn>
    <tableColumn id="12" xr3:uid="{6C3C76C9-EBC2-4FF9-95C5-4BF70C28C44E}" name="účinnost turbíny" dataDxfId="8" dataCellStyle="Čárka"/>
    <tableColumn id="13" xr3:uid="{81D66F8B-1193-4EAF-BB76-1814FD9053A4}" name="výkon turbíny" dataDxfId="7" dataCellStyle="Čárka">
      <calculatedColumnFormula>ROUND(9.81*$L7*$F7*$K7,1)</calculatedColumnFormula>
    </tableColumn>
    <tableColumn id="14" xr3:uid="{2470BF08-9C35-4C28-853F-DC9CB3EE11B3}" name="účinnost převodů" dataDxfId="6" dataCellStyle="Čárka"/>
    <tableColumn id="15" xr3:uid="{A8AAC4D4-C31F-4DD5-903D-2EB5DC056F1B}" name="účinnost generátoru" dataDxfId="5" dataCellStyle="Čárka"/>
    <tableColumn id="16" xr3:uid="{B34EE01E-6A6A-415C-933F-436DD0F1F3E8}" name="výkon generátoru" dataDxfId="4" dataCellStyle="Čárka">
      <calculatedColumnFormula>ROUND($M7*$N7*$O7,1)</calculatedColumnFormula>
    </tableColumn>
    <tableColumn id="17" xr3:uid="{E2E4CEA6-FB89-41D8-9306-A6982AA1A5D6}" name="účinnost trafa" dataDxfId="3" dataCellStyle="Čárka"/>
    <tableColumn id="18" xr3:uid="{36A08ABC-5F69-47C0-9781-6726D4A103D5}" name="výkon elektrárny" dataDxfId="2" dataCellStyle="Čárka">
      <calculatedColumnFormula>ROUND($P7*$Q7,1)</calculatedColumnFormula>
    </tableColumn>
    <tableColumn id="19" xr3:uid="{FD8A77E9-DDFD-4A23-978A-1225D0BAD6DB}" name="výkon střední" dataDxfId="1" dataCellStyle="Čárka">
      <calculatedColumnFormula>AVERAGE(R6,R7)</calculatedColumnFormula>
    </tableColumn>
    <tableColumn id="20" xr3:uid="{C7B3EAB1-5F37-42DE-ACF8-685E048D82C6}" name="výroba" dataDxfId="0" dataCellStyle="Čárka">
      <calculatedColumnFormula>$S7*((#REF!-#REF!)*24/1000)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50"/>
  <sheetViews>
    <sheetView showGridLines="0" showZeros="0" tabSelected="1" zoomScale="90" zoomScaleNormal="90" workbookViewId="0">
      <selection activeCell="G26" sqref="G26"/>
    </sheetView>
  </sheetViews>
  <sheetFormatPr defaultRowHeight="18.75" customHeight="1" x14ac:dyDescent="0.25"/>
  <cols>
    <col min="1" max="1" width="5.7109375" customWidth="1"/>
    <col min="2" max="2" width="6.85546875" customWidth="1"/>
    <col min="3" max="3" width="6.42578125" customWidth="1"/>
    <col min="4" max="11" width="10.7109375" customWidth="1"/>
    <col min="12" max="12" width="10.7109375" style="16" customWidth="1"/>
    <col min="13" max="13" width="12.7109375" customWidth="1"/>
    <col min="14" max="14" width="10.7109375" style="4" customWidth="1"/>
    <col min="15" max="15" width="10.7109375" customWidth="1"/>
    <col min="16" max="16" width="12.7109375" customWidth="1"/>
    <col min="17" max="17" width="11.7109375" customWidth="1"/>
    <col min="18" max="20" width="12.7109375" customWidth="1"/>
  </cols>
  <sheetData>
    <row r="2" spans="2:20" ht="18.75" customHeight="1" thickBot="1" x14ac:dyDescent="0.4">
      <c r="D2" s="19" t="s">
        <v>51</v>
      </c>
      <c r="E2" s="2"/>
    </row>
    <row r="3" spans="2:20" ht="18.75" customHeight="1" x14ac:dyDescent="0.35">
      <c r="D3" s="18" t="s">
        <v>134</v>
      </c>
      <c r="E3" s="2"/>
      <c r="K3" s="17"/>
      <c r="N3" s="62" t="s">
        <v>132</v>
      </c>
      <c r="O3" s="70"/>
      <c r="P3" s="70"/>
      <c r="Q3" s="70"/>
      <c r="R3" s="70"/>
      <c r="S3" s="70"/>
      <c r="T3" s="71"/>
    </row>
    <row r="4" spans="2:20" ht="18.75" customHeight="1" thickBot="1" x14ac:dyDescent="0.4">
      <c r="D4" s="38" t="s">
        <v>56</v>
      </c>
      <c r="E4" s="2"/>
      <c r="I4" t="s">
        <v>10</v>
      </c>
      <c r="J4" s="3">
        <v>5.0000000000000002E-5</v>
      </c>
      <c r="N4" s="63"/>
      <c r="O4" s="72"/>
      <c r="P4" s="72"/>
      <c r="Q4" s="72"/>
      <c r="R4" s="72"/>
      <c r="S4" s="72"/>
      <c r="T4" s="73"/>
    </row>
    <row r="6" spans="2:20" s="27" customFormat="1" ht="30" customHeight="1" x14ac:dyDescent="0.25">
      <c r="B6" s="21" t="s">
        <v>0</v>
      </c>
      <c r="C6" s="22" t="s">
        <v>1</v>
      </c>
      <c r="D6" s="21" t="s">
        <v>5</v>
      </c>
      <c r="E6" s="22" t="s">
        <v>6</v>
      </c>
      <c r="F6" s="22" t="s">
        <v>29</v>
      </c>
      <c r="G6" s="21" t="s">
        <v>7</v>
      </c>
      <c r="H6" s="22" t="s">
        <v>8</v>
      </c>
      <c r="I6" s="22" t="s">
        <v>9</v>
      </c>
      <c r="J6" s="22" t="s">
        <v>11</v>
      </c>
      <c r="K6" s="23" t="s">
        <v>12</v>
      </c>
      <c r="L6" s="24" t="s">
        <v>52</v>
      </c>
      <c r="M6" s="25" t="s">
        <v>53</v>
      </c>
      <c r="N6" s="24" t="s">
        <v>17</v>
      </c>
      <c r="O6" s="24" t="s">
        <v>54</v>
      </c>
      <c r="P6" s="25" t="s">
        <v>55</v>
      </c>
      <c r="Q6" s="24" t="s">
        <v>16</v>
      </c>
      <c r="R6" s="25" t="s">
        <v>14</v>
      </c>
      <c r="S6" s="25" t="s">
        <v>15</v>
      </c>
      <c r="T6" s="26" t="s">
        <v>3</v>
      </c>
    </row>
    <row r="7" spans="2:20" s="27" customFormat="1" ht="30" customHeight="1" x14ac:dyDescent="0.25">
      <c r="B7" s="28" t="s">
        <v>38</v>
      </c>
      <c r="C7" s="29" t="s">
        <v>37</v>
      </c>
      <c r="D7" s="28" t="s">
        <v>39</v>
      </c>
      <c r="E7" s="29" t="s">
        <v>30</v>
      </c>
      <c r="F7" s="29" t="s">
        <v>31</v>
      </c>
      <c r="G7" s="28" t="s">
        <v>32</v>
      </c>
      <c r="H7" s="29" t="s">
        <v>33</v>
      </c>
      <c r="I7" s="29" t="s">
        <v>34</v>
      </c>
      <c r="J7" s="29" t="s">
        <v>35</v>
      </c>
      <c r="K7" s="30" t="s">
        <v>36</v>
      </c>
      <c r="L7" s="31" t="s">
        <v>40</v>
      </c>
      <c r="M7" s="32" t="s">
        <v>43</v>
      </c>
      <c r="N7" s="31" t="s">
        <v>41</v>
      </c>
      <c r="O7" s="31" t="s">
        <v>42</v>
      </c>
      <c r="P7" s="32" t="s">
        <v>44</v>
      </c>
      <c r="Q7" s="31" t="s">
        <v>48</v>
      </c>
      <c r="R7" s="32" t="s">
        <v>45</v>
      </c>
      <c r="S7" s="32" t="s">
        <v>46</v>
      </c>
      <c r="T7" s="33" t="s">
        <v>47</v>
      </c>
    </row>
    <row r="8" spans="2:20" s="8" customFormat="1" ht="18.75" customHeight="1" thickBot="1" x14ac:dyDescent="0.3">
      <c r="B8" s="9" t="s">
        <v>2</v>
      </c>
      <c r="C8" s="10"/>
      <c r="D8" s="9" t="s">
        <v>19</v>
      </c>
      <c r="E8" s="11" t="s">
        <v>70</v>
      </c>
      <c r="F8" s="11" t="s">
        <v>18</v>
      </c>
      <c r="G8" s="11" t="s">
        <v>4</v>
      </c>
      <c r="H8" s="11" t="s">
        <v>4</v>
      </c>
      <c r="I8" s="12" t="s">
        <v>69</v>
      </c>
      <c r="J8" s="11" t="s">
        <v>68</v>
      </c>
      <c r="K8" s="13" t="s">
        <v>27</v>
      </c>
      <c r="L8" s="11" t="s">
        <v>13</v>
      </c>
      <c r="M8" s="9" t="s">
        <v>20</v>
      </c>
      <c r="N8" s="11" t="s">
        <v>21</v>
      </c>
      <c r="O8" s="11" t="s">
        <v>22</v>
      </c>
      <c r="P8" s="9" t="s">
        <v>23</v>
      </c>
      <c r="Q8" s="11" t="s">
        <v>24</v>
      </c>
      <c r="R8" s="9" t="s">
        <v>25</v>
      </c>
      <c r="S8" s="9" t="s">
        <v>87</v>
      </c>
      <c r="T8" s="9" t="s">
        <v>26</v>
      </c>
    </row>
    <row r="9" spans="2:20" ht="18.75" customHeight="1" thickTop="1" x14ac:dyDescent="0.25">
      <c r="B9" s="4"/>
      <c r="C9" s="4"/>
      <c r="D9" s="5"/>
      <c r="E9" s="5"/>
      <c r="F9" s="14"/>
      <c r="G9" s="5"/>
      <c r="H9" s="20"/>
      <c r="I9" s="14"/>
      <c r="J9" s="5"/>
      <c r="K9" s="5"/>
      <c r="L9" s="6"/>
      <c r="M9" s="5"/>
      <c r="N9" s="6"/>
      <c r="O9" s="6"/>
      <c r="P9" s="7"/>
      <c r="Q9" s="6"/>
      <c r="R9" s="7"/>
      <c r="S9" s="7"/>
      <c r="T9" s="7"/>
    </row>
    <row r="10" spans="2:20" ht="18.75" customHeight="1" x14ac:dyDescent="0.25">
      <c r="B10" s="4">
        <v>1</v>
      </c>
      <c r="C10" s="4">
        <v>10</v>
      </c>
      <c r="D10" s="34">
        <v>400</v>
      </c>
      <c r="E10" s="34">
        <v>25</v>
      </c>
      <c r="F10" s="67"/>
      <c r="G10" s="34">
        <v>175</v>
      </c>
      <c r="H10" s="34">
        <v>173.67</v>
      </c>
      <c r="I10" s="14">
        <f t="shared" ref="I10:I23" si="0">G10-H10</f>
        <v>1.3300000000000125</v>
      </c>
      <c r="J10" s="5">
        <f t="shared" ref="J10:J23" si="1">ROUND($J$4*$F10*$F10,2)</f>
        <v>0</v>
      </c>
      <c r="K10" s="35">
        <f t="shared" ref="K10:K23" si="2">I10-J10</f>
        <v>1.3300000000000125</v>
      </c>
      <c r="L10" s="67"/>
      <c r="M10" s="7">
        <f>ROUND(9.81*$L10*$F10*$K10/100,1)</f>
        <v>0</v>
      </c>
      <c r="N10" s="67"/>
      <c r="O10" s="67"/>
      <c r="P10" s="7">
        <f>ROUND($M10*$N10/100*$O10/100,1)</f>
        <v>0</v>
      </c>
      <c r="Q10" s="67"/>
      <c r="R10" s="7">
        <f>ROUND($P10*$Q10/100,1)</f>
        <v>0</v>
      </c>
      <c r="S10" s="7">
        <f>AVERAGE(R9,R10)</f>
        <v>0</v>
      </c>
      <c r="T10" s="37">
        <f t="shared" ref="T10:T23" si="3">$S10*((C10-C9)*24/1000)</f>
        <v>0</v>
      </c>
    </row>
    <row r="11" spans="2:20" ht="18.75" customHeight="1" x14ac:dyDescent="0.25">
      <c r="B11" s="4">
        <v>2</v>
      </c>
      <c r="C11" s="4">
        <v>30</v>
      </c>
      <c r="D11" s="34">
        <v>306</v>
      </c>
      <c r="E11" s="34">
        <v>25</v>
      </c>
      <c r="F11" s="68"/>
      <c r="G11" s="34">
        <v>175</v>
      </c>
      <c r="H11" s="34">
        <v>173.22</v>
      </c>
      <c r="I11" s="14">
        <f t="shared" si="0"/>
        <v>1.7800000000000011</v>
      </c>
      <c r="J11" s="5">
        <f t="shared" si="1"/>
        <v>0</v>
      </c>
      <c r="K11" s="35">
        <f t="shared" si="2"/>
        <v>1.7800000000000011</v>
      </c>
      <c r="L11" s="69"/>
      <c r="M11" s="7">
        <f t="shared" ref="M11:M23" si="4">ROUND(9.81*$L11*$F11*$K11/100,1)</f>
        <v>0</v>
      </c>
      <c r="N11" s="69"/>
      <c r="O11" s="69"/>
      <c r="P11" s="7">
        <f t="shared" ref="P11:P23" si="5">ROUND($M11*$N11/100*$O11/100,1)</f>
        <v>0</v>
      </c>
      <c r="Q11" s="69"/>
      <c r="R11" s="7">
        <f t="shared" ref="R11:R23" si="6">ROUND($P11*$Q11/100,1)</f>
        <v>0</v>
      </c>
      <c r="S11" s="7">
        <f t="shared" ref="S11:S23" si="7">AVERAGE(R10,R11)</f>
        <v>0</v>
      </c>
      <c r="T11" s="37">
        <f t="shared" si="3"/>
        <v>0</v>
      </c>
    </row>
    <row r="12" spans="2:20" ht="18.75" customHeight="1" x14ac:dyDescent="0.25">
      <c r="B12" s="4">
        <v>3</v>
      </c>
      <c r="C12" s="4">
        <v>60</v>
      </c>
      <c r="D12" s="34">
        <v>227</v>
      </c>
      <c r="E12" s="34">
        <v>25</v>
      </c>
      <c r="F12" s="67"/>
      <c r="G12" s="34">
        <v>175</v>
      </c>
      <c r="H12" s="34">
        <v>172.8</v>
      </c>
      <c r="I12" s="14">
        <f t="shared" si="0"/>
        <v>2.1999999999999886</v>
      </c>
      <c r="J12" s="5">
        <f t="shared" si="1"/>
        <v>0</v>
      </c>
      <c r="K12" s="35">
        <f t="shared" si="2"/>
        <v>2.1999999999999886</v>
      </c>
      <c r="L12" s="67"/>
      <c r="M12" s="7">
        <f t="shared" si="4"/>
        <v>0</v>
      </c>
      <c r="N12" s="67"/>
      <c r="O12" s="67"/>
      <c r="P12" s="7">
        <f t="shared" si="5"/>
        <v>0</v>
      </c>
      <c r="Q12" s="67"/>
      <c r="R12" s="7">
        <f t="shared" si="6"/>
        <v>0</v>
      </c>
      <c r="S12" s="7">
        <f t="shared" si="7"/>
        <v>0</v>
      </c>
      <c r="T12" s="37">
        <f t="shared" si="3"/>
        <v>0</v>
      </c>
    </row>
    <row r="13" spans="2:20" ht="18.75" customHeight="1" x14ac:dyDescent="0.25">
      <c r="B13" s="4">
        <v>4</v>
      </c>
      <c r="C13" s="4">
        <v>90</v>
      </c>
      <c r="D13" s="34">
        <v>183</v>
      </c>
      <c r="E13" s="34">
        <v>25</v>
      </c>
      <c r="F13" s="68"/>
      <c r="G13" s="34">
        <v>175</v>
      </c>
      <c r="H13" s="34">
        <v>172.6</v>
      </c>
      <c r="I13" s="14">
        <f t="shared" si="0"/>
        <v>2.4000000000000057</v>
      </c>
      <c r="J13" s="5">
        <f t="shared" si="1"/>
        <v>0</v>
      </c>
      <c r="K13" s="35">
        <f t="shared" si="2"/>
        <v>2.4000000000000057</v>
      </c>
      <c r="L13" s="69"/>
      <c r="M13" s="7">
        <f t="shared" si="4"/>
        <v>0</v>
      </c>
      <c r="N13" s="69"/>
      <c r="O13" s="69"/>
      <c r="P13" s="7">
        <f t="shared" si="5"/>
        <v>0</v>
      </c>
      <c r="Q13" s="69"/>
      <c r="R13" s="7">
        <f t="shared" si="6"/>
        <v>0</v>
      </c>
      <c r="S13" s="7">
        <f t="shared" si="7"/>
        <v>0</v>
      </c>
      <c r="T13" s="37">
        <f t="shared" si="3"/>
        <v>0</v>
      </c>
    </row>
    <row r="14" spans="2:20" ht="18.75" customHeight="1" x14ac:dyDescent="0.25">
      <c r="B14" s="4">
        <v>5</v>
      </c>
      <c r="C14" s="4">
        <v>120</v>
      </c>
      <c r="D14" s="34">
        <v>150</v>
      </c>
      <c r="E14" s="34">
        <v>25</v>
      </c>
      <c r="F14" s="67"/>
      <c r="G14" s="34">
        <v>175</v>
      </c>
      <c r="H14" s="34">
        <v>172.4</v>
      </c>
      <c r="I14" s="14">
        <f t="shared" si="0"/>
        <v>2.5999999999999943</v>
      </c>
      <c r="J14" s="5">
        <f t="shared" si="1"/>
        <v>0</v>
      </c>
      <c r="K14" s="35">
        <f t="shared" si="2"/>
        <v>2.5999999999999943</v>
      </c>
      <c r="L14" s="67"/>
      <c r="M14" s="7">
        <f t="shared" si="4"/>
        <v>0</v>
      </c>
      <c r="N14" s="67"/>
      <c r="O14" s="67"/>
      <c r="P14" s="7">
        <f t="shared" si="5"/>
        <v>0</v>
      </c>
      <c r="Q14" s="67"/>
      <c r="R14" s="7">
        <f t="shared" si="6"/>
        <v>0</v>
      </c>
      <c r="S14" s="7">
        <f t="shared" si="7"/>
        <v>0</v>
      </c>
      <c r="T14" s="37">
        <f t="shared" si="3"/>
        <v>0</v>
      </c>
    </row>
    <row r="15" spans="2:20" ht="18.75" customHeight="1" x14ac:dyDescent="0.25">
      <c r="B15" s="4">
        <v>6</v>
      </c>
      <c r="C15" s="4">
        <v>150</v>
      </c>
      <c r="D15" s="34">
        <v>125</v>
      </c>
      <c r="E15" s="34">
        <v>25</v>
      </c>
      <c r="F15" s="36">
        <v>70</v>
      </c>
      <c r="G15" s="34">
        <v>175</v>
      </c>
      <c r="H15" s="34">
        <v>172.25</v>
      </c>
      <c r="I15" s="14">
        <f t="shared" si="0"/>
        <v>2.75</v>
      </c>
      <c r="J15" s="5">
        <f t="shared" si="1"/>
        <v>0.25</v>
      </c>
      <c r="K15" s="35">
        <f t="shared" si="2"/>
        <v>2.5</v>
      </c>
      <c r="L15" s="69"/>
      <c r="M15" s="7">
        <f t="shared" si="4"/>
        <v>0</v>
      </c>
      <c r="N15" s="69"/>
      <c r="O15" s="69"/>
      <c r="P15" s="7">
        <f t="shared" si="5"/>
        <v>0</v>
      </c>
      <c r="Q15" s="69"/>
      <c r="R15" s="7">
        <f t="shared" si="6"/>
        <v>0</v>
      </c>
      <c r="S15" s="7">
        <f t="shared" si="7"/>
        <v>0</v>
      </c>
      <c r="T15" s="37">
        <f t="shared" si="3"/>
        <v>0</v>
      </c>
    </row>
    <row r="16" spans="2:20" ht="18.75" customHeight="1" x14ac:dyDescent="0.25">
      <c r="B16" s="4">
        <v>7</v>
      </c>
      <c r="C16" s="4">
        <v>180</v>
      </c>
      <c r="D16" s="34">
        <v>108</v>
      </c>
      <c r="E16" s="34">
        <v>25</v>
      </c>
      <c r="F16" s="36">
        <v>70</v>
      </c>
      <c r="G16" s="34">
        <v>175</v>
      </c>
      <c r="H16" s="34">
        <v>172.15199999999999</v>
      </c>
      <c r="I16" s="14">
        <f t="shared" si="0"/>
        <v>2.8480000000000132</v>
      </c>
      <c r="J16" s="5">
        <f t="shared" si="1"/>
        <v>0.25</v>
      </c>
      <c r="K16" s="35">
        <f t="shared" si="2"/>
        <v>2.5980000000000132</v>
      </c>
      <c r="L16" s="67"/>
      <c r="M16" s="7">
        <f t="shared" si="4"/>
        <v>0</v>
      </c>
      <c r="N16" s="67"/>
      <c r="O16" s="67"/>
      <c r="P16" s="7">
        <f t="shared" si="5"/>
        <v>0</v>
      </c>
      <c r="Q16" s="67"/>
      <c r="R16" s="7">
        <f t="shared" si="6"/>
        <v>0</v>
      </c>
      <c r="S16" s="7">
        <f t="shared" si="7"/>
        <v>0</v>
      </c>
      <c r="T16" s="37">
        <f t="shared" si="3"/>
        <v>0</v>
      </c>
    </row>
    <row r="17" spans="2:20" ht="18.75" customHeight="1" x14ac:dyDescent="0.25">
      <c r="B17" s="4">
        <v>8</v>
      </c>
      <c r="C17" s="4">
        <v>210</v>
      </c>
      <c r="D17" s="34">
        <v>95.5</v>
      </c>
      <c r="E17" s="34">
        <v>25</v>
      </c>
      <c r="F17" s="36">
        <v>70</v>
      </c>
      <c r="G17" s="34">
        <v>175</v>
      </c>
      <c r="H17" s="34">
        <v>172.1</v>
      </c>
      <c r="I17" s="14">
        <f t="shared" si="0"/>
        <v>2.9000000000000057</v>
      </c>
      <c r="J17" s="5">
        <f t="shared" si="1"/>
        <v>0.25</v>
      </c>
      <c r="K17" s="35">
        <f t="shared" si="2"/>
        <v>2.6500000000000057</v>
      </c>
      <c r="L17" s="69"/>
      <c r="M17" s="7">
        <f t="shared" si="4"/>
        <v>0</v>
      </c>
      <c r="N17" s="69"/>
      <c r="O17" s="69"/>
      <c r="P17" s="7">
        <f t="shared" si="5"/>
        <v>0</v>
      </c>
      <c r="Q17" s="69"/>
      <c r="R17" s="7">
        <f t="shared" si="6"/>
        <v>0</v>
      </c>
      <c r="S17" s="7">
        <f t="shared" si="7"/>
        <v>0</v>
      </c>
      <c r="T17" s="37">
        <f t="shared" si="3"/>
        <v>0</v>
      </c>
    </row>
    <row r="18" spans="2:20" ht="18.75" customHeight="1" x14ac:dyDescent="0.25">
      <c r="B18" s="4">
        <v>9</v>
      </c>
      <c r="C18" s="4">
        <v>240</v>
      </c>
      <c r="D18" s="34">
        <v>83.7</v>
      </c>
      <c r="E18" s="34">
        <v>25</v>
      </c>
      <c r="F18" s="36">
        <v>58.7</v>
      </c>
      <c r="G18" s="34">
        <v>175</v>
      </c>
      <c r="H18" s="34">
        <v>172.03</v>
      </c>
      <c r="I18" s="14">
        <f t="shared" si="0"/>
        <v>2.9699999999999989</v>
      </c>
      <c r="J18" s="5">
        <f t="shared" si="1"/>
        <v>0.17</v>
      </c>
      <c r="K18" s="35">
        <f t="shared" si="2"/>
        <v>2.7999999999999989</v>
      </c>
      <c r="L18" s="67"/>
      <c r="M18" s="7">
        <f t="shared" si="4"/>
        <v>0</v>
      </c>
      <c r="N18" s="67"/>
      <c r="O18" s="67"/>
      <c r="P18" s="7">
        <f t="shared" si="5"/>
        <v>0</v>
      </c>
      <c r="Q18" s="67"/>
      <c r="R18" s="7">
        <f t="shared" si="6"/>
        <v>0</v>
      </c>
      <c r="S18" s="7">
        <f t="shared" si="7"/>
        <v>0</v>
      </c>
      <c r="T18" s="37">
        <f t="shared" si="3"/>
        <v>0</v>
      </c>
    </row>
    <row r="19" spans="2:20" ht="18.75" customHeight="1" x14ac:dyDescent="0.25">
      <c r="B19" s="4">
        <v>10</v>
      </c>
      <c r="C19" s="4">
        <v>270</v>
      </c>
      <c r="D19" s="34">
        <v>73.099999999999994</v>
      </c>
      <c r="E19" s="34">
        <v>25</v>
      </c>
      <c r="F19" s="36">
        <v>48.1</v>
      </c>
      <c r="G19" s="34">
        <v>175</v>
      </c>
      <c r="H19" s="34">
        <v>171.98</v>
      </c>
      <c r="I19" s="14">
        <f t="shared" si="0"/>
        <v>3.0200000000000102</v>
      </c>
      <c r="J19" s="5">
        <f t="shared" si="1"/>
        <v>0.12</v>
      </c>
      <c r="K19" s="35">
        <f t="shared" si="2"/>
        <v>2.9000000000000101</v>
      </c>
      <c r="L19" s="69"/>
      <c r="M19" s="7">
        <f t="shared" si="4"/>
        <v>0</v>
      </c>
      <c r="N19" s="69"/>
      <c r="O19" s="69"/>
      <c r="P19" s="7">
        <f t="shared" si="5"/>
        <v>0</v>
      </c>
      <c r="Q19" s="69"/>
      <c r="R19" s="7">
        <f t="shared" si="6"/>
        <v>0</v>
      </c>
      <c r="S19" s="7">
        <f t="shared" si="7"/>
        <v>0</v>
      </c>
      <c r="T19" s="37">
        <f t="shared" si="3"/>
        <v>0</v>
      </c>
    </row>
    <row r="20" spans="2:20" ht="18.75" customHeight="1" x14ac:dyDescent="0.25">
      <c r="B20" s="4">
        <v>11</v>
      </c>
      <c r="C20" s="4">
        <v>300</v>
      </c>
      <c r="D20" s="34">
        <v>64.7</v>
      </c>
      <c r="E20" s="34">
        <v>25</v>
      </c>
      <c r="F20" s="36">
        <v>39.700000000000003</v>
      </c>
      <c r="G20" s="34">
        <v>175</v>
      </c>
      <c r="H20" s="34">
        <v>171.93</v>
      </c>
      <c r="I20" s="14">
        <f t="shared" si="0"/>
        <v>3.0699999999999932</v>
      </c>
      <c r="J20" s="5">
        <f t="shared" si="1"/>
        <v>0.08</v>
      </c>
      <c r="K20" s="35">
        <f t="shared" si="2"/>
        <v>2.9899999999999931</v>
      </c>
      <c r="L20" s="67"/>
      <c r="M20" s="7">
        <f t="shared" si="4"/>
        <v>0</v>
      </c>
      <c r="N20" s="67"/>
      <c r="O20" s="67"/>
      <c r="P20" s="7">
        <f t="shared" si="5"/>
        <v>0</v>
      </c>
      <c r="Q20" s="67"/>
      <c r="R20" s="7">
        <f t="shared" si="6"/>
        <v>0</v>
      </c>
      <c r="S20" s="7">
        <f t="shared" si="7"/>
        <v>0</v>
      </c>
      <c r="T20" s="37">
        <f t="shared" si="3"/>
        <v>0</v>
      </c>
    </row>
    <row r="21" spans="2:20" ht="18.75" customHeight="1" x14ac:dyDescent="0.25">
      <c r="B21" s="4">
        <v>12</v>
      </c>
      <c r="C21" s="4">
        <v>330</v>
      </c>
      <c r="D21" s="34">
        <v>59.2</v>
      </c>
      <c r="E21" s="34">
        <v>25</v>
      </c>
      <c r="F21" s="36">
        <v>34.200000000000003</v>
      </c>
      <c r="G21" s="34">
        <v>175</v>
      </c>
      <c r="H21" s="34">
        <v>171.88499999999999</v>
      </c>
      <c r="I21" s="14">
        <f t="shared" si="0"/>
        <v>3.1150000000000091</v>
      </c>
      <c r="J21" s="5">
        <f t="shared" si="1"/>
        <v>0.06</v>
      </c>
      <c r="K21" s="35">
        <f t="shared" si="2"/>
        <v>3.055000000000009</v>
      </c>
      <c r="L21" s="69"/>
      <c r="M21" s="7">
        <f t="shared" si="4"/>
        <v>0</v>
      </c>
      <c r="N21" s="69"/>
      <c r="O21" s="69"/>
      <c r="P21" s="7">
        <f t="shared" si="5"/>
        <v>0</v>
      </c>
      <c r="Q21" s="69"/>
      <c r="R21" s="7">
        <f t="shared" si="6"/>
        <v>0</v>
      </c>
      <c r="S21" s="7">
        <f t="shared" si="7"/>
        <v>0</v>
      </c>
      <c r="T21" s="37">
        <f t="shared" si="3"/>
        <v>0</v>
      </c>
    </row>
    <row r="22" spans="2:20" ht="18.75" customHeight="1" x14ac:dyDescent="0.25">
      <c r="B22" s="4">
        <v>13</v>
      </c>
      <c r="C22" s="4">
        <v>355</v>
      </c>
      <c r="D22" s="34">
        <v>52.9</v>
      </c>
      <c r="E22" s="34">
        <v>25</v>
      </c>
      <c r="F22" s="36">
        <v>27.9</v>
      </c>
      <c r="G22" s="34">
        <v>175</v>
      </c>
      <c r="H22" s="34">
        <v>171.86</v>
      </c>
      <c r="I22" s="14">
        <f t="shared" si="0"/>
        <v>3.1399999999999864</v>
      </c>
      <c r="J22" s="5">
        <f t="shared" si="1"/>
        <v>0.04</v>
      </c>
      <c r="K22" s="35">
        <f>I22-J22</f>
        <v>3.0999999999999863</v>
      </c>
      <c r="L22" s="67"/>
      <c r="M22" s="7">
        <f t="shared" si="4"/>
        <v>0</v>
      </c>
      <c r="N22" s="67"/>
      <c r="O22" s="67"/>
      <c r="P22" s="7">
        <f t="shared" si="5"/>
        <v>0</v>
      </c>
      <c r="Q22" s="67"/>
      <c r="R22" s="7">
        <f t="shared" si="6"/>
        <v>0</v>
      </c>
      <c r="S22" s="7">
        <f t="shared" si="7"/>
        <v>0</v>
      </c>
      <c r="T22" s="37">
        <f t="shared" si="3"/>
        <v>0</v>
      </c>
    </row>
    <row r="23" spans="2:20" ht="18.75" customHeight="1" x14ac:dyDescent="0.25">
      <c r="B23" s="4">
        <v>14</v>
      </c>
      <c r="C23" s="4">
        <v>364</v>
      </c>
      <c r="D23" s="34">
        <v>46.5</v>
      </c>
      <c r="E23" s="34">
        <v>25</v>
      </c>
      <c r="F23" s="36">
        <v>21.5</v>
      </c>
      <c r="G23" s="34">
        <v>175</v>
      </c>
      <c r="H23" s="34">
        <v>171.82</v>
      </c>
      <c r="I23" s="14">
        <f t="shared" si="0"/>
        <v>3.1800000000000068</v>
      </c>
      <c r="J23" s="5">
        <f t="shared" si="1"/>
        <v>0.02</v>
      </c>
      <c r="K23" s="35">
        <f t="shared" si="2"/>
        <v>3.1600000000000068</v>
      </c>
      <c r="L23" s="69"/>
      <c r="M23" s="7">
        <f t="shared" si="4"/>
        <v>0</v>
      </c>
      <c r="N23" s="69"/>
      <c r="O23" s="69"/>
      <c r="P23" s="7">
        <f t="shared" si="5"/>
        <v>0</v>
      </c>
      <c r="Q23" s="69"/>
      <c r="R23" s="7">
        <f t="shared" si="6"/>
        <v>0</v>
      </c>
      <c r="S23" s="7">
        <f t="shared" si="7"/>
        <v>0</v>
      </c>
      <c r="T23" s="37">
        <f t="shared" si="3"/>
        <v>0</v>
      </c>
    </row>
    <row r="24" spans="2:20" ht="17.25" customHeight="1" x14ac:dyDescent="0.25">
      <c r="D24" s="15"/>
      <c r="E24" s="1"/>
      <c r="F24" s="1"/>
      <c r="G24" s="1"/>
      <c r="H24" s="15"/>
      <c r="I24" s="1"/>
      <c r="J24" s="1"/>
      <c r="K24" s="1"/>
    </row>
    <row r="25" spans="2:20" ht="10.5" customHeight="1" thickBot="1" x14ac:dyDescent="0.3"/>
    <row r="26" spans="2:20" s="8" customFormat="1" ht="24" customHeight="1" thickBot="1" x14ac:dyDescent="0.3">
      <c r="I26" s="39" t="s">
        <v>28</v>
      </c>
      <c r="J26" s="40"/>
      <c r="K26" s="40"/>
      <c r="L26" s="40"/>
      <c r="M26" s="40"/>
      <c r="N26" s="43" t="s">
        <v>49</v>
      </c>
      <c r="O26" s="40"/>
      <c r="P26" s="40"/>
      <c r="Q26" s="40"/>
      <c r="R26" s="40"/>
      <c r="S26" s="41">
        <f>SUM($T9:$T23)</f>
        <v>0</v>
      </c>
      <c r="T26" s="42" t="s">
        <v>50</v>
      </c>
    </row>
    <row r="28" spans="2:20" s="46" customFormat="1" ht="18.75" customHeight="1" x14ac:dyDescent="0.35">
      <c r="C28" s="47" t="s">
        <v>57</v>
      </c>
      <c r="L28" s="48"/>
      <c r="N28" s="66" t="s">
        <v>136</v>
      </c>
      <c r="O28" s="65"/>
      <c r="P28" s="65"/>
      <c r="Q28" s="65"/>
      <c r="R28" s="65"/>
      <c r="S28" s="66" t="s">
        <v>135</v>
      </c>
    </row>
    <row r="29" spans="2:20" s="46" customFormat="1" ht="18.75" customHeight="1" x14ac:dyDescent="0.25">
      <c r="C29" s="44" t="s">
        <v>133</v>
      </c>
      <c r="L29" s="48"/>
    </row>
    <row r="30" spans="2:20" s="46" customFormat="1" ht="18.75" customHeight="1" x14ac:dyDescent="0.25">
      <c r="C30" s="51" t="s">
        <v>58</v>
      </c>
      <c r="G30" s="64" t="s">
        <v>131</v>
      </c>
      <c r="H30" s="61"/>
      <c r="L30" s="48"/>
    </row>
    <row r="31" spans="2:20" s="46" customFormat="1" ht="18.75" customHeight="1" x14ac:dyDescent="0.25">
      <c r="C31" s="49" t="s">
        <v>59</v>
      </c>
      <c r="D31" s="54"/>
      <c r="E31" s="54"/>
      <c r="F31" s="54"/>
      <c r="G31" s="54"/>
      <c r="H31" s="54"/>
      <c r="I31" s="54"/>
      <c r="J31" s="54"/>
      <c r="L31" s="48"/>
    </row>
    <row r="32" spans="2:20" s="46" customFormat="1" ht="18.75" customHeight="1" x14ac:dyDescent="0.25">
      <c r="C32" s="49" t="s">
        <v>110</v>
      </c>
      <c r="D32" s="54"/>
      <c r="E32" s="54"/>
      <c r="F32" s="54"/>
      <c r="G32" s="54"/>
      <c r="H32" s="54"/>
      <c r="I32" s="54"/>
      <c r="J32" s="54"/>
      <c r="L32" s="48"/>
    </row>
    <row r="33" spans="3:17" s="46" customFormat="1" ht="18.75" customHeight="1" x14ac:dyDescent="0.25">
      <c r="L33" s="48"/>
    </row>
    <row r="34" spans="3:17" s="57" customFormat="1" ht="24.95" customHeight="1" x14ac:dyDescent="0.25">
      <c r="C34" s="58" t="s">
        <v>60</v>
      </c>
      <c r="J34" s="59" t="s">
        <v>105</v>
      </c>
      <c r="L34" s="60"/>
      <c r="N34" s="58" t="s">
        <v>112</v>
      </c>
    </row>
    <row r="35" spans="3:17" ht="15" x14ac:dyDescent="0.25">
      <c r="C35" s="46" t="s">
        <v>71</v>
      </c>
      <c r="D35" s="46" t="s">
        <v>129</v>
      </c>
      <c r="E35" s="46" t="s">
        <v>72</v>
      </c>
      <c r="M35" s="55" t="s">
        <v>113</v>
      </c>
      <c r="N35" t="s">
        <v>124</v>
      </c>
    </row>
    <row r="36" spans="3:17" ht="15" x14ac:dyDescent="0.25">
      <c r="C36" s="46" t="s">
        <v>76</v>
      </c>
      <c r="D36" s="46" t="s">
        <v>129</v>
      </c>
      <c r="E36" s="46" t="s">
        <v>73</v>
      </c>
      <c r="M36" s="55"/>
      <c r="N36" s="45" t="s">
        <v>128</v>
      </c>
    </row>
    <row r="37" spans="3:17" s="46" customFormat="1" ht="15.75" x14ac:dyDescent="0.25">
      <c r="C37" s="49" t="s">
        <v>77</v>
      </c>
      <c r="D37" s="49" t="s">
        <v>129</v>
      </c>
      <c r="E37" s="49" t="s">
        <v>74</v>
      </c>
      <c r="F37" s="50"/>
      <c r="J37" s="52" t="s">
        <v>111</v>
      </c>
      <c r="K37" s="52" t="s">
        <v>129</v>
      </c>
      <c r="L37" s="48"/>
      <c r="M37" s="55"/>
      <c r="N37" t="s">
        <v>114</v>
      </c>
      <c r="O37"/>
      <c r="Q37"/>
    </row>
    <row r="38" spans="3:17" ht="18.75" customHeight="1" x14ac:dyDescent="0.25">
      <c r="C38" s="44" t="s">
        <v>61</v>
      </c>
      <c r="D38" s="44" t="s">
        <v>63</v>
      </c>
      <c r="E38" s="44" t="s">
        <v>62</v>
      </c>
      <c r="J38" s="53"/>
      <c r="K38" s="53"/>
      <c r="M38" s="56" t="s">
        <v>115</v>
      </c>
      <c r="N38" s="46" t="s">
        <v>116</v>
      </c>
      <c r="O38" s="46"/>
      <c r="Q38" s="46"/>
    </row>
    <row r="39" spans="3:17" ht="15" x14ac:dyDescent="0.25">
      <c r="C39" s="46" t="s">
        <v>78</v>
      </c>
      <c r="D39" s="46" t="s">
        <v>63</v>
      </c>
      <c r="E39" s="46" t="s">
        <v>98</v>
      </c>
      <c r="J39" s="53"/>
      <c r="K39" s="53"/>
      <c r="M39" s="55"/>
      <c r="N39" s="45" t="s">
        <v>117</v>
      </c>
      <c r="O39" s="45"/>
    </row>
    <row r="40" spans="3:17" ht="18.75" customHeight="1" x14ac:dyDescent="0.25">
      <c r="C40" s="46" t="s">
        <v>64</v>
      </c>
      <c r="D40" s="46" t="s">
        <v>63</v>
      </c>
      <c r="E40" s="46" t="s">
        <v>97</v>
      </c>
      <c r="J40" s="53"/>
      <c r="K40" s="53"/>
      <c r="M40" s="55"/>
      <c r="N40" s="45" t="s">
        <v>118</v>
      </c>
      <c r="O40" s="45"/>
    </row>
    <row r="41" spans="3:17" ht="18.75" customHeight="1" x14ac:dyDescent="0.25">
      <c r="C41" s="49" t="s">
        <v>79</v>
      </c>
      <c r="D41" s="49" t="s">
        <v>65</v>
      </c>
      <c r="E41" s="49" t="s">
        <v>96</v>
      </c>
      <c r="F41" s="50"/>
      <c r="J41" s="53" t="s">
        <v>106</v>
      </c>
      <c r="K41" s="52" t="s">
        <v>65</v>
      </c>
      <c r="M41" s="55"/>
      <c r="N41" t="s">
        <v>119</v>
      </c>
      <c r="O41" t="s">
        <v>120</v>
      </c>
      <c r="Q41" t="s">
        <v>121</v>
      </c>
    </row>
    <row r="42" spans="3:17" ht="18.75" customHeight="1" x14ac:dyDescent="0.25">
      <c r="C42" s="49" t="s">
        <v>101</v>
      </c>
      <c r="D42" s="49" t="s">
        <v>75</v>
      </c>
      <c r="E42" s="49" t="s">
        <v>95</v>
      </c>
      <c r="F42" s="50"/>
      <c r="J42" s="53" t="s">
        <v>108</v>
      </c>
      <c r="K42" s="52" t="s">
        <v>75</v>
      </c>
      <c r="M42" s="55"/>
      <c r="N42"/>
      <c r="O42" t="s">
        <v>123</v>
      </c>
      <c r="Q42" t="s">
        <v>122</v>
      </c>
    </row>
    <row r="43" spans="3:17" ht="18.75" customHeight="1" x14ac:dyDescent="0.25">
      <c r="C43" s="49" t="s">
        <v>80</v>
      </c>
      <c r="D43" s="49" t="s">
        <v>65</v>
      </c>
      <c r="E43" s="49" t="s">
        <v>94</v>
      </c>
      <c r="F43" s="50"/>
      <c r="J43" s="53" t="s">
        <v>107</v>
      </c>
      <c r="K43" s="52" t="s">
        <v>65</v>
      </c>
      <c r="M43" s="55" t="s">
        <v>125</v>
      </c>
      <c r="N43" t="s">
        <v>126</v>
      </c>
    </row>
    <row r="44" spans="3:17" ht="18.75" customHeight="1" x14ac:dyDescent="0.25">
      <c r="C44" s="46" t="s">
        <v>81</v>
      </c>
      <c r="D44" s="46" t="s">
        <v>66</v>
      </c>
      <c r="E44" s="46" t="s">
        <v>93</v>
      </c>
      <c r="H44" s="45" t="s">
        <v>100</v>
      </c>
      <c r="J44" s="53"/>
      <c r="K44" s="53"/>
      <c r="M44" s="4"/>
      <c r="N44" t="s">
        <v>127</v>
      </c>
    </row>
    <row r="45" spans="3:17" ht="18.75" customHeight="1" x14ac:dyDescent="0.25">
      <c r="C45" s="46" t="s">
        <v>82</v>
      </c>
      <c r="D45" s="46" t="s">
        <v>66</v>
      </c>
      <c r="E45" s="46" t="s">
        <v>92</v>
      </c>
      <c r="H45" s="45" t="s">
        <v>104</v>
      </c>
      <c r="J45" s="53"/>
      <c r="K45" s="53"/>
      <c r="M45" s="4"/>
      <c r="N45" s="45" t="s">
        <v>130</v>
      </c>
    </row>
    <row r="46" spans="3:17" ht="18.75" customHeight="1" x14ac:dyDescent="0.25">
      <c r="C46" s="49" t="s">
        <v>102</v>
      </c>
      <c r="D46" s="49" t="s">
        <v>65</v>
      </c>
      <c r="E46" s="49" t="s">
        <v>91</v>
      </c>
      <c r="F46" s="50"/>
      <c r="J46" s="53" t="s">
        <v>109</v>
      </c>
      <c r="K46" s="52" t="s">
        <v>65</v>
      </c>
    </row>
    <row r="47" spans="3:17" ht="18.75" customHeight="1" x14ac:dyDescent="0.25">
      <c r="C47" s="46" t="s">
        <v>86</v>
      </c>
      <c r="D47" s="46" t="s">
        <v>66</v>
      </c>
      <c r="E47" s="46" t="s">
        <v>90</v>
      </c>
      <c r="H47" s="45" t="s">
        <v>103</v>
      </c>
    </row>
    <row r="48" spans="3:17" ht="18.75" customHeight="1" x14ac:dyDescent="0.25">
      <c r="C48" s="46" t="s">
        <v>88</v>
      </c>
      <c r="D48" s="46" t="s">
        <v>66</v>
      </c>
      <c r="E48" s="46" t="s">
        <v>89</v>
      </c>
    </row>
    <row r="49" spans="3:5" ht="18.75" customHeight="1" x14ac:dyDescent="0.25">
      <c r="C49" s="46" t="s">
        <v>84</v>
      </c>
      <c r="D49" s="46" t="s">
        <v>67</v>
      </c>
      <c r="E49" s="46" t="s">
        <v>85</v>
      </c>
    </row>
    <row r="50" spans="3:5" ht="18.75" customHeight="1" x14ac:dyDescent="0.25">
      <c r="C50" s="46" t="s">
        <v>83</v>
      </c>
      <c r="D50" s="46" t="s">
        <v>67</v>
      </c>
      <c r="E50" s="46" t="s">
        <v>99</v>
      </c>
    </row>
  </sheetData>
  <sheetProtection algorithmName="SHA-512" hashValue="JR+3kyVC+0sYaveAmPBu1ISoVC1frRvyfC5hON2KcISpRy57YDasaO5aQQRbWbrrtBUHu8VFeSMv/kxRwLma+Q==" saltValue="JV5RPjrFUvW/yz1bEpsfNQ==" spinCount="100000" sheet="1" objects="1" scenarios="1"/>
  <mergeCells count="1">
    <mergeCell ref="O3:T4"/>
  </mergeCells>
  <pageMargins left="0.9055118110236221" right="0.70866141732283472" top="0.19685039370078741" bottom="0.19685039370078741" header="0.31496062992125984" footer="0.31496062992125984"/>
  <pageSetup paperSize="9" scale="65" fitToHeight="0" orientation="landscape" r:id="rId1"/>
  <ignoredErrors>
    <ignoredError sqref="I7:T7 J23:K23 I8:R8 T8 J10:K10 S10:T10 S11:T23 J11:K11 J12:K12 J13:K13 J14:K14 J15:K15 J16:K16 J17:K17 J18:K18 J19:K19 J20:K20 J21:K21 J22:K22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E026E5-74D1-44D8-A379-3F1F5D620A60}">
  <ds:schemaRefs>
    <ds:schemaRef ds:uri="http://schemas.microsoft.com/office/2006/metadata/properties"/>
    <ds:schemaRef ds:uri="http://schemas.microsoft.com/office/infopath/2007/PartnerControls"/>
    <ds:schemaRef ds:uri="4df82892-9f05-4115-b8bf-20a77a76b5d2"/>
    <ds:schemaRef ds:uri="29ed0e5a-0378-45b4-a990-92aa170f3820"/>
  </ds:schemaRefs>
</ds:datastoreItem>
</file>

<file path=customXml/itemProps2.xml><?xml version="1.0" encoding="utf-8"?>
<ds:datastoreItem xmlns:ds="http://schemas.openxmlformats.org/officeDocument/2006/customXml" ds:itemID="{60A87282-A9CF-4573-9861-15755F3F2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BB055D-7DBF-498A-80CD-8A2FC6CF65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E_production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on3a</dc:creator>
  <cp:lastModifiedBy>Zbuzková Lydie</cp:lastModifiedBy>
  <cp:lastPrinted>2023-02-21T12:37:57Z</cp:lastPrinted>
  <dcterms:created xsi:type="dcterms:W3CDTF">2014-05-17T08:09:57Z</dcterms:created>
  <dcterms:modified xsi:type="dcterms:W3CDTF">2023-06-06T07:41:47Z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